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" yWindow="12" windowWidth="1896" windowHeight="1116" activeTab="1"/>
  </bookViews>
  <sheets>
    <sheet name="Podaci" sheetId="1" r:id="rId1"/>
    <sheet name="Dužine sidrenja" sheetId="2" r:id="rId2"/>
    <sheet name="Dužine preklopa" sheetId="3" r:id="rId3"/>
  </sheets>
  <definedNames>
    <definedName name="alfa_a">Podaci!$C$12:$E$12</definedName>
    <definedName name="Asreq_Asprov">Podaci!$C$15:$L$15</definedName>
    <definedName name="NazivČelika">Podaci!$C$7:$E$7</definedName>
    <definedName name="RazredČvrstoćeBetonaC">Podaci!$C$2:$K$2</definedName>
  </definedNames>
  <calcPr calcId="124519"/>
</workbook>
</file>

<file path=xl/calcChain.xml><?xml version="1.0" encoding="utf-8"?>
<calcChain xmlns="http://schemas.openxmlformats.org/spreadsheetml/2006/main">
  <c r="N9" i="3"/>
  <c r="N10"/>
  <c r="N11"/>
  <c r="N12"/>
  <c r="N13"/>
  <c r="N14"/>
  <c r="N15"/>
  <c r="N16"/>
  <c r="N17"/>
  <c r="N8"/>
  <c r="C5"/>
  <c r="C3"/>
  <c r="I28" i="2"/>
  <c r="I27"/>
  <c r="I26"/>
  <c r="I25"/>
  <c r="I24"/>
  <c r="I23"/>
  <c r="I22"/>
  <c r="I21"/>
  <c r="I20"/>
  <c r="I19"/>
  <c r="I6"/>
  <c r="I7"/>
  <c r="I8"/>
  <c r="I9"/>
  <c r="I10"/>
  <c r="I11"/>
  <c r="I12"/>
  <c r="I13"/>
  <c r="I14"/>
  <c r="I5"/>
  <c r="C9" i="1"/>
  <c r="D9"/>
  <c r="E9"/>
  <c r="C5" i="2"/>
  <c r="C3"/>
  <c r="K20" s="1"/>
  <c r="G5" l="1"/>
  <c r="M14" i="3"/>
  <c r="P8"/>
  <c r="P17"/>
  <c r="P16"/>
  <c r="P15"/>
  <c r="P14"/>
  <c r="P13"/>
  <c r="P12"/>
  <c r="P11"/>
  <c r="P10"/>
  <c r="P9"/>
  <c r="Q8"/>
  <c r="Q17"/>
  <c r="Q16"/>
  <c r="Q15"/>
  <c r="Q14"/>
  <c r="Q13"/>
  <c r="Q12"/>
  <c r="Q11"/>
  <c r="Q10"/>
  <c r="Q9"/>
  <c r="L12"/>
  <c r="L10"/>
  <c r="L13"/>
  <c r="L16"/>
  <c r="L14"/>
  <c r="M12"/>
  <c r="M10"/>
  <c r="M13"/>
  <c r="M16"/>
  <c r="K14"/>
  <c r="L8"/>
  <c r="L11"/>
  <c r="L9"/>
  <c r="L17"/>
  <c r="L15"/>
  <c r="M8"/>
  <c r="M11"/>
  <c r="M9"/>
  <c r="M17"/>
  <c r="M15"/>
  <c r="H8"/>
  <c r="H12"/>
  <c r="H11"/>
  <c r="H10"/>
  <c r="H9"/>
  <c r="H17"/>
  <c r="H16"/>
  <c r="H15"/>
  <c r="H14"/>
  <c r="H13"/>
  <c r="I8"/>
  <c r="I17"/>
  <c r="I16"/>
  <c r="I15"/>
  <c r="I14"/>
  <c r="I13"/>
  <c r="I12"/>
  <c r="I11"/>
  <c r="I10"/>
  <c r="I9"/>
  <c r="G17"/>
  <c r="G16"/>
  <c r="G15"/>
  <c r="G14"/>
  <c r="G13"/>
  <c r="G12"/>
  <c r="G11"/>
  <c r="G10"/>
  <c r="G9"/>
  <c r="G8"/>
  <c r="F17"/>
  <c r="F16"/>
  <c r="F15"/>
  <c r="F14"/>
  <c r="F13"/>
  <c r="F12"/>
  <c r="F11"/>
  <c r="F10"/>
  <c r="F9"/>
  <c r="F8"/>
  <c r="J8"/>
  <c r="J12"/>
  <c r="J11"/>
  <c r="J10"/>
  <c r="J9"/>
  <c r="J13"/>
  <c r="J17"/>
  <c r="J16"/>
  <c r="J15"/>
  <c r="J14"/>
  <c r="K8"/>
  <c r="K12"/>
  <c r="K11"/>
  <c r="K10"/>
  <c r="K9"/>
  <c r="K13"/>
  <c r="K17"/>
  <c r="K16"/>
  <c r="K15"/>
  <c r="G6" i="2"/>
  <c r="F19"/>
  <c r="F28"/>
  <c r="F27"/>
  <c r="F26"/>
  <c r="F25"/>
  <c r="F24"/>
  <c r="F23"/>
  <c r="F22"/>
  <c r="F21"/>
  <c r="F20"/>
  <c r="G19"/>
  <c r="G20"/>
  <c r="G28"/>
  <c r="G27"/>
  <c r="G26"/>
  <c r="G25"/>
  <c r="G24"/>
  <c r="G23"/>
  <c r="G22"/>
  <c r="G21"/>
  <c r="H19"/>
  <c r="H28"/>
  <c r="H27"/>
  <c r="H26"/>
  <c r="H25"/>
  <c r="H24"/>
  <c r="H23"/>
  <c r="H22"/>
  <c r="H21"/>
  <c r="H20"/>
  <c r="K19"/>
  <c r="K28"/>
  <c r="K27"/>
  <c r="K26"/>
  <c r="K25"/>
  <c r="K24"/>
  <c r="K23"/>
  <c r="K22"/>
  <c r="K21"/>
  <c r="K6"/>
  <c r="H6"/>
  <c r="F6"/>
  <c r="K5"/>
  <c r="K14"/>
  <c r="K13"/>
  <c r="K12"/>
  <c r="K11"/>
  <c r="K10"/>
  <c r="K9"/>
  <c r="K8"/>
  <c r="K7"/>
  <c r="F5"/>
  <c r="F14"/>
  <c r="F13"/>
  <c r="F12"/>
  <c r="F11"/>
  <c r="F10"/>
  <c r="F9"/>
  <c r="F8"/>
  <c r="F7"/>
  <c r="G14"/>
  <c r="G13"/>
  <c r="G12"/>
  <c r="G11"/>
  <c r="G10"/>
  <c r="G9"/>
  <c r="G8"/>
  <c r="G7"/>
  <c r="H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<sst xmlns="http://schemas.openxmlformats.org/spreadsheetml/2006/main" count="96" uniqueCount="55">
  <si>
    <t>[mm]</t>
  </si>
  <si>
    <t>[cm]</t>
  </si>
  <si>
    <t>vlak</t>
  </si>
  <si>
    <t>tlak</t>
  </si>
  <si>
    <t>C 12/15</t>
  </si>
  <si>
    <t>C 16/20</t>
  </si>
  <si>
    <t>C 20/25</t>
  </si>
  <si>
    <t>C 25/30</t>
  </si>
  <si>
    <t>C 30/37</t>
  </si>
  <si>
    <t>C 35/45</t>
  </si>
  <si>
    <t>C 40/50</t>
  </si>
  <si>
    <t>C 45/55</t>
  </si>
  <si>
    <t>C 50/60</t>
  </si>
  <si>
    <t>Naziv čelika</t>
  </si>
  <si>
    <t>B 500A</t>
  </si>
  <si>
    <t>B 500B</t>
  </si>
  <si>
    <t>B 450C</t>
  </si>
  <si>
    <t>10 [cm]</t>
  </si>
  <si>
    <r>
      <t>Razred čvrstoće betona C
f</t>
    </r>
    <r>
      <rPr>
        <b/>
        <vertAlign val="subscript"/>
        <sz val="12"/>
        <color theme="1"/>
        <rFont val="Calibri"/>
        <family val="2"/>
        <charset val="238"/>
        <scheme val="minor"/>
      </rPr>
      <t>ck</t>
    </r>
    <r>
      <rPr>
        <b/>
        <sz val="12"/>
        <color theme="1"/>
        <rFont val="Calibri"/>
        <family val="2"/>
        <charset val="238"/>
        <scheme val="minor"/>
      </rPr>
      <t>/f</t>
    </r>
    <r>
      <rPr>
        <b/>
        <vertAlign val="subscript"/>
        <sz val="12"/>
        <color theme="1"/>
        <rFont val="Calibri"/>
        <family val="2"/>
        <charset val="238"/>
        <scheme val="minor"/>
      </rPr>
      <t>ck,cube</t>
    </r>
  </si>
  <si>
    <r>
      <t>Glatke šipke
f</t>
    </r>
    <r>
      <rPr>
        <b/>
        <vertAlign val="subscript"/>
        <sz val="12"/>
        <color theme="1"/>
        <rFont val="Calibri"/>
        <family val="2"/>
        <charset val="238"/>
        <scheme val="minor"/>
      </rPr>
      <t>bd</t>
    </r>
    <r>
      <rPr>
        <b/>
        <sz val="12"/>
        <color theme="1"/>
        <rFont val="Calibri"/>
        <family val="2"/>
        <charset val="238"/>
        <scheme val="minor"/>
      </rPr>
      <t>(N/mm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>)</t>
    </r>
  </si>
  <si>
    <r>
      <t>Rebraste šipke
 ø≤32 mm ili rebraste mreže f</t>
    </r>
    <r>
      <rPr>
        <b/>
        <vertAlign val="subscript"/>
        <sz val="12"/>
        <color theme="1"/>
        <rFont val="Calibri"/>
        <family val="2"/>
        <charset val="238"/>
        <scheme val="minor"/>
      </rPr>
      <t>bd</t>
    </r>
    <r>
      <rPr>
        <b/>
        <sz val="12"/>
        <color theme="1"/>
        <rFont val="Calibri"/>
        <family val="2"/>
        <charset val="238"/>
        <scheme val="minor"/>
      </rPr>
      <t xml:space="preserve"> (N/mm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>)</t>
    </r>
  </si>
  <si>
    <r>
      <t>f</t>
    </r>
    <r>
      <rPr>
        <b/>
        <vertAlign val="subscript"/>
        <sz val="12"/>
        <color theme="1"/>
        <rFont val="Calibri"/>
        <family val="2"/>
        <charset val="238"/>
        <scheme val="minor"/>
      </rPr>
      <t>yk</t>
    </r>
  </si>
  <si>
    <r>
      <t>f</t>
    </r>
    <r>
      <rPr>
        <b/>
        <vertAlign val="subscript"/>
        <sz val="12"/>
        <color theme="1"/>
        <rFont val="Calibri"/>
        <family val="2"/>
        <charset val="238"/>
        <scheme val="minor"/>
      </rPr>
      <t>yd</t>
    </r>
    <r>
      <rPr>
        <b/>
        <sz val="12"/>
        <color theme="1"/>
        <rFont val="Calibri"/>
        <family val="2"/>
        <charset val="238"/>
        <scheme val="minor"/>
      </rPr>
      <t>=f</t>
    </r>
    <r>
      <rPr>
        <b/>
        <vertAlign val="subscript"/>
        <sz val="12"/>
        <color theme="1"/>
        <rFont val="Calibri"/>
        <family val="2"/>
        <charset val="238"/>
        <scheme val="minor"/>
      </rPr>
      <t>yk</t>
    </r>
    <r>
      <rPr>
        <b/>
        <sz val="12"/>
        <color theme="1"/>
        <rFont val="Calibri"/>
        <family val="2"/>
        <charset val="238"/>
        <scheme val="minor"/>
      </rPr>
      <t>/γ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</si>
  <si>
    <r>
      <t>α</t>
    </r>
    <r>
      <rPr>
        <b/>
        <vertAlign val="subscript"/>
        <sz val="12"/>
        <color theme="1"/>
        <rFont val="Calibri"/>
        <family val="2"/>
        <charset val="238"/>
        <scheme val="minor"/>
      </rPr>
      <t>a</t>
    </r>
  </si>
  <si>
    <r>
      <t>A</t>
    </r>
    <r>
      <rPr>
        <b/>
        <vertAlign val="subscript"/>
        <sz val="12"/>
        <color theme="1"/>
        <rFont val="Calibri"/>
        <family val="2"/>
        <charset val="238"/>
        <scheme val="minor"/>
      </rPr>
      <t>s,req</t>
    </r>
    <r>
      <rPr>
        <b/>
        <sz val="12"/>
        <color theme="1"/>
        <rFont val="Calibri"/>
        <family val="2"/>
        <charset val="238"/>
        <scheme val="minor"/>
      </rPr>
      <t>/A</t>
    </r>
    <r>
      <rPr>
        <b/>
        <vertAlign val="subscript"/>
        <sz val="12"/>
        <color theme="1"/>
        <rFont val="Calibri"/>
        <family val="2"/>
        <charset val="238"/>
        <scheme val="minor"/>
      </rPr>
      <t>s,prov</t>
    </r>
  </si>
  <si>
    <t>Dobra prionjivost</t>
  </si>
  <si>
    <r>
      <t>f</t>
    </r>
    <r>
      <rPr>
        <vertAlign val="subscript"/>
        <sz val="14"/>
        <color theme="1"/>
        <rFont val="Calibri"/>
        <family val="2"/>
        <charset val="238"/>
        <scheme val="minor"/>
      </rPr>
      <t>bd</t>
    </r>
    <r>
      <rPr>
        <sz val="14"/>
        <color theme="1"/>
        <rFont val="Calibri"/>
        <family val="2"/>
        <charset val="238"/>
        <scheme val="minor"/>
      </rPr>
      <t>=</t>
    </r>
  </si>
  <si>
    <r>
      <t>d</t>
    </r>
    <r>
      <rPr>
        <b/>
        <vertAlign val="subscript"/>
        <sz val="14"/>
        <color theme="1"/>
        <rFont val="Calibri"/>
        <family val="2"/>
        <charset val="238"/>
        <scheme val="minor"/>
      </rPr>
      <t>s</t>
    </r>
  </si>
  <si>
    <r>
      <t>l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</si>
  <si>
    <r>
      <t>l</t>
    </r>
    <r>
      <rPr>
        <b/>
        <vertAlign val="subscript"/>
        <sz val="14"/>
        <color theme="1"/>
        <rFont val="Calibri"/>
        <family val="2"/>
        <charset val="238"/>
        <scheme val="minor"/>
      </rPr>
      <t>b,net</t>
    </r>
  </si>
  <si>
    <r>
      <t>l</t>
    </r>
    <r>
      <rPr>
        <b/>
        <vertAlign val="subscript"/>
        <sz val="14"/>
        <color theme="1"/>
        <rFont val="Calibri"/>
        <family val="2"/>
        <charset val="238"/>
        <scheme val="minor"/>
      </rPr>
      <t>b,min</t>
    </r>
  </si>
  <si>
    <r>
      <t>0,3∙α</t>
    </r>
    <r>
      <rPr>
        <b/>
        <vertAlign val="subscript"/>
        <sz val="14"/>
        <color theme="1"/>
        <rFont val="Calibri"/>
        <family val="2"/>
        <charset val="238"/>
        <scheme val="minor"/>
      </rPr>
      <t>a</t>
    </r>
    <r>
      <rPr>
        <b/>
        <sz val="14"/>
        <color theme="1"/>
        <rFont val="Calibri"/>
        <family val="2"/>
        <charset val="238"/>
        <scheme val="minor"/>
      </rPr>
      <t>∙L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  <r>
      <rPr>
        <b/>
        <sz val="14"/>
        <color theme="1"/>
        <rFont val="Calibri"/>
        <family val="2"/>
        <charset val="238"/>
        <scheme val="minor"/>
      </rPr>
      <t xml:space="preserve"> [cm]</t>
    </r>
  </si>
  <si>
    <r>
      <t>10∙d</t>
    </r>
    <r>
      <rPr>
        <b/>
        <vertAlign val="subscript"/>
        <sz val="14"/>
        <color theme="1"/>
        <rFont val="Calibri"/>
        <family val="2"/>
        <charset val="238"/>
        <scheme val="minor"/>
      </rPr>
      <t>s</t>
    </r>
    <r>
      <rPr>
        <b/>
        <sz val="14"/>
        <color theme="1"/>
        <rFont val="Calibri"/>
        <family val="2"/>
        <charset val="238"/>
        <scheme val="minor"/>
      </rPr>
      <t xml:space="preserve"> [cm]</t>
    </r>
  </si>
  <si>
    <r>
      <t>0,6∙l</t>
    </r>
    <r>
      <rPr>
        <b/>
        <vertAlign val="subscript"/>
        <sz val="14"/>
        <color theme="1"/>
        <rFont val="Calibri"/>
        <family val="2"/>
        <charset val="238"/>
        <scheme val="minor"/>
      </rPr>
      <t>b</t>
    </r>
  </si>
  <si>
    <r>
      <t>f</t>
    </r>
    <r>
      <rPr>
        <vertAlign val="subscript"/>
        <sz val="14"/>
        <color theme="1"/>
        <rFont val="Calibri"/>
        <family val="2"/>
        <charset val="238"/>
        <scheme val="minor"/>
      </rPr>
      <t>yk</t>
    </r>
    <r>
      <rPr>
        <sz val="14"/>
        <color theme="1"/>
        <rFont val="Calibri"/>
        <family val="2"/>
        <charset val="238"/>
        <scheme val="minor"/>
      </rPr>
      <t>=</t>
    </r>
  </si>
  <si>
    <r>
      <t>α</t>
    </r>
    <r>
      <rPr>
        <vertAlign val="subscript"/>
        <sz val="14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>=</t>
    </r>
  </si>
  <si>
    <r>
      <t>A</t>
    </r>
    <r>
      <rPr>
        <vertAlign val="subscript"/>
        <sz val="14"/>
        <color theme="1"/>
        <rFont val="Calibri"/>
        <family val="2"/>
        <charset val="238"/>
        <scheme val="minor"/>
      </rPr>
      <t>s,req</t>
    </r>
    <r>
      <rPr>
        <sz val="14"/>
        <color theme="1"/>
        <rFont val="Calibri"/>
        <family val="2"/>
        <charset val="238"/>
        <scheme val="minor"/>
      </rPr>
      <t>/A</t>
    </r>
    <r>
      <rPr>
        <vertAlign val="subscript"/>
        <sz val="14"/>
        <color theme="1"/>
        <rFont val="Calibri"/>
        <family val="2"/>
        <charset val="238"/>
        <scheme val="minor"/>
      </rPr>
      <t>s,prov</t>
    </r>
    <r>
      <rPr>
        <sz val="14"/>
        <color theme="1"/>
        <rFont val="Calibri"/>
        <family val="2"/>
        <charset val="238"/>
        <scheme val="minor"/>
      </rPr>
      <t>=</t>
    </r>
  </si>
  <si>
    <r>
      <t>Umjerena prionjivost (0,7</t>
    </r>
    <r>
      <rPr>
        <b/>
        <sz val="14"/>
        <color theme="1"/>
        <rFont val="Arial"/>
        <family val="2"/>
        <charset val="238"/>
      </rPr>
      <t>∙</t>
    </r>
    <r>
      <rPr>
        <b/>
        <sz val="14"/>
        <color theme="1"/>
        <rFont val="Calibri"/>
        <family val="2"/>
        <charset val="238"/>
        <scheme val="minor"/>
      </rPr>
      <t>f</t>
    </r>
    <r>
      <rPr>
        <b/>
        <vertAlign val="subscript"/>
        <sz val="14"/>
        <color theme="1"/>
        <rFont val="Calibri"/>
        <family val="2"/>
        <charset val="238"/>
        <scheme val="minor"/>
      </rPr>
      <t>bd</t>
    </r>
    <r>
      <rPr>
        <b/>
        <sz val="14"/>
        <color theme="1"/>
        <rFont val="Calibri"/>
        <family val="2"/>
        <charset val="238"/>
        <scheme val="minor"/>
      </rPr>
      <t>)</t>
    </r>
  </si>
  <si>
    <t>Vlačni nastavak preklapanjem</t>
  </si>
  <si>
    <t>DP I</t>
  </si>
  <si>
    <t>UP II</t>
  </si>
  <si>
    <t>ds</t>
  </si>
  <si>
    <t>Tlačni nastavak 
preklapanjem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</si>
  <si>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bd</t>
    </r>
    <r>
      <rPr>
        <sz val="12"/>
        <color theme="1"/>
        <rFont val="Calibri"/>
        <family val="2"/>
        <charset val="238"/>
        <scheme val="minor"/>
      </rPr>
      <t>=</t>
    </r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</si>
  <si>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yk</t>
    </r>
    <r>
      <rPr>
        <sz val="12"/>
        <color theme="1"/>
        <rFont val="Calibri"/>
        <family val="2"/>
        <charset val="238"/>
        <scheme val="minor"/>
      </rPr>
      <t>=</t>
    </r>
  </si>
  <si>
    <r>
      <t>α</t>
    </r>
    <r>
      <rPr>
        <vertAlign val="subscript"/>
        <sz val="12"/>
        <color theme="1"/>
        <rFont val="Calibri"/>
        <family val="2"/>
        <charset val="238"/>
        <scheme val="minor"/>
      </rPr>
      <t>a</t>
    </r>
    <r>
      <rPr>
        <sz val="12"/>
        <color theme="1"/>
        <rFont val="Calibri"/>
        <family val="2"/>
        <charset val="238"/>
        <scheme val="minor"/>
      </rPr>
      <t>=</t>
    </r>
  </si>
  <si>
    <r>
      <t>A</t>
    </r>
    <r>
      <rPr>
        <vertAlign val="subscript"/>
        <sz val="12"/>
        <color theme="1"/>
        <rFont val="Calibri"/>
        <family val="2"/>
        <charset val="238"/>
        <scheme val="minor"/>
      </rPr>
      <t>s,req</t>
    </r>
    <r>
      <rPr>
        <sz val="12"/>
        <color theme="1"/>
        <rFont val="Calibri"/>
        <family val="2"/>
        <charset val="238"/>
        <scheme val="minor"/>
      </rPr>
      <t>/A</t>
    </r>
    <r>
      <rPr>
        <vertAlign val="subscript"/>
        <sz val="12"/>
        <color theme="1"/>
        <rFont val="Calibri"/>
        <family val="2"/>
        <charset val="238"/>
        <scheme val="minor"/>
      </rPr>
      <t>s,prov</t>
    </r>
    <r>
      <rPr>
        <sz val="12"/>
        <color theme="1"/>
        <rFont val="Calibri"/>
        <family val="2"/>
        <charset val="238"/>
        <scheme val="minor"/>
      </rPr>
      <t>=</t>
    </r>
  </si>
  <si>
    <r>
      <t>Udio nastavljene armature jedne razine 
u poprečnom presjeku bez izmicanja 
l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  <r>
      <rPr>
        <b/>
        <sz val="12"/>
        <color theme="1"/>
        <rFont val="Calibri"/>
        <family val="2"/>
        <charset val="238"/>
        <scheme val="minor"/>
      </rPr>
      <t xml:space="preserve"> za &gt; 30%</t>
    </r>
  </si>
  <si>
    <r>
      <t>Udio nastavljene armature jedne razine 
u poprečnom presjeku bez izmicanja 
l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  <r>
      <rPr>
        <b/>
        <sz val="12"/>
        <color theme="1"/>
        <rFont val="Calibri"/>
        <family val="2"/>
        <charset val="238"/>
        <scheme val="minor"/>
      </rPr>
      <t xml:space="preserve"> za ≤ 30%</t>
    </r>
  </si>
  <si>
    <r>
      <t>s &lt; 10d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  <r>
      <rPr>
        <b/>
        <sz val="12"/>
        <color theme="1"/>
        <rFont val="Calibri"/>
        <family val="2"/>
        <charset val="238"/>
        <scheme val="minor"/>
      </rPr>
      <t xml:space="preserve"> ili s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0 </t>
    </r>
    <r>
      <rPr>
        <b/>
        <sz val="12"/>
        <color theme="1"/>
        <rFont val="Calibri"/>
        <family val="2"/>
        <charset val="238"/>
        <scheme val="minor"/>
      </rPr>
      <t>&lt; 5d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</si>
  <si>
    <r>
      <t>s ≥ 10d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  <r>
      <rPr>
        <b/>
        <sz val="12"/>
        <color theme="1"/>
        <rFont val="Calibri"/>
        <family val="2"/>
        <charset val="238"/>
        <scheme val="minor"/>
      </rPr>
      <t xml:space="preserve"> i s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0 </t>
    </r>
    <r>
      <rPr>
        <b/>
        <sz val="12"/>
        <color theme="1"/>
        <rFont val="Calibri"/>
        <family val="2"/>
        <charset val="238"/>
        <scheme val="minor"/>
      </rPr>
      <t>≥ 5d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</si>
  <si>
    <r>
      <t>l</t>
    </r>
    <r>
      <rPr>
        <b/>
        <vertAlign val="subscript"/>
        <sz val="12"/>
        <color theme="1"/>
        <rFont val="Calibri"/>
        <family val="2"/>
        <charset val="238"/>
        <scheme val="minor"/>
      </rPr>
      <t>s</t>
    </r>
    <r>
      <rPr>
        <b/>
        <sz val="12"/>
        <color theme="1"/>
        <rFont val="Calibri"/>
        <family val="2"/>
        <charset val="238"/>
        <scheme val="minor"/>
      </rPr>
      <t xml:space="preserve"> za 0 - 100%</t>
    </r>
  </si>
  <si>
    <t>≥ 200 mm</t>
  </si>
  <si>
    <r>
      <t>≥ 15</t>
    </r>
    <r>
      <rPr>
        <b/>
        <sz val="12"/>
        <color theme="1"/>
        <rFont val="Calibri"/>
        <family val="2"/>
        <charset val="238"/>
      </rPr>
      <t>∙</t>
    </r>
    <r>
      <rPr>
        <b/>
        <sz val="12"/>
        <color theme="1"/>
        <rFont val="Calibri"/>
        <family val="2"/>
        <charset val="238"/>
        <scheme val="minor"/>
      </rPr>
      <t>ds</t>
    </r>
  </si>
  <si>
    <r>
      <t>l</t>
    </r>
    <r>
      <rPr>
        <b/>
        <vertAlign val="subscript"/>
        <sz val="12"/>
        <color theme="1"/>
        <rFont val="Calibri"/>
        <family val="2"/>
        <charset val="238"/>
        <scheme val="minor"/>
      </rPr>
      <t>s,min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</si>
</sst>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b/>
      <vertAlign val="subscript"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vertAlign val="subscript"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rgb="FFFFFF79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1">
          <color theme="8" tint="0.80001220740379042"/>
        </stop>
      </gradientFill>
    </fill>
    <fill>
      <gradientFill degree="90">
        <stop position="0">
          <color theme="0"/>
        </stop>
        <stop position="1">
          <color rgb="FF99FF99"/>
        </stop>
      </gradientFill>
    </fill>
    <fill>
      <gradientFill degree="90">
        <stop position="0">
          <color theme="0"/>
        </stop>
        <stop position="1">
          <color rgb="FFEBF6F9"/>
        </stop>
      </gradientFill>
    </fill>
    <fill>
      <gradientFill degree="90">
        <stop position="0">
          <color theme="0"/>
        </stop>
        <stop position="1">
          <color rgb="FFE6FED0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6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right" vertical="center"/>
    </xf>
    <xf numFmtId="164" fontId="5" fillId="4" borderId="17" xfId="0" applyNumberFormat="1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0" borderId="0" xfId="0" applyFont="1" applyBorder="1"/>
    <xf numFmtId="0" fontId="5" fillId="5" borderId="2" xfId="0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0" borderId="0" xfId="0" applyFont="1"/>
    <xf numFmtId="0" fontId="5" fillId="2" borderId="2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1" fillId="4" borderId="18" xfId="0" applyFont="1" applyFill="1" applyBorder="1" applyAlignment="1">
      <alignment horizontal="right" vertical="center"/>
    </xf>
    <xf numFmtId="164" fontId="1" fillId="4" borderId="17" xfId="0" applyNumberFormat="1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164" fontId="1" fillId="6" borderId="17" xfId="0" applyNumberFormat="1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40000610370189521"/>
          </stop>
        </gradientFill>
      </fill>
    </dxf>
  </dxfs>
  <tableStyles count="0" defaultTableStyle="TableStyleMedium9" defaultPivotStyle="PivotStyleLight16"/>
  <colors>
    <mruColors>
      <color rgb="FFD0FEF0"/>
      <color rgb="FFE6FED0"/>
      <color rgb="FFEBF6F9"/>
      <color rgb="FF99FF99"/>
      <color rgb="FFFFE7FC"/>
      <color rgb="FFFCEDB4"/>
      <color rgb="FFFFC1C1"/>
      <color rgb="FFFFFFCC"/>
      <color rgb="FFFFFF7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5"/>
  <sheetViews>
    <sheetView showGridLines="0" workbookViewId="0"/>
  </sheetViews>
  <sheetFormatPr defaultRowHeight="13.2"/>
  <cols>
    <col min="2" max="2" width="21.77734375" customWidth="1"/>
    <col min="3" max="11" width="8.77734375" customWidth="1"/>
  </cols>
  <sheetData>
    <row r="1" spans="1:12" ht="13.8" thickBot="1"/>
    <row r="2" spans="1:12" s="2" customFormat="1" ht="60" customHeight="1" thickBot="1">
      <c r="A2"/>
      <c r="B2" s="22" t="s">
        <v>18</v>
      </c>
      <c r="C2" s="23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5" t="s">
        <v>12</v>
      </c>
      <c r="L2" s="5"/>
    </row>
    <row r="3" spans="1:12" s="1" customFormat="1" ht="60" customHeight="1">
      <c r="A3"/>
      <c r="B3" s="26" t="s">
        <v>19</v>
      </c>
      <c r="C3" s="6">
        <v>0.9</v>
      </c>
      <c r="D3" s="7">
        <v>1</v>
      </c>
      <c r="E3" s="7">
        <v>1.1000000000000001</v>
      </c>
      <c r="F3" s="7">
        <v>1.2</v>
      </c>
      <c r="G3" s="7">
        <v>1.3</v>
      </c>
      <c r="H3" s="7">
        <v>1.4</v>
      </c>
      <c r="I3" s="7">
        <v>1.5</v>
      </c>
      <c r="J3" s="7">
        <v>1.6</v>
      </c>
      <c r="K3" s="8">
        <v>1.7</v>
      </c>
      <c r="L3" s="9"/>
    </row>
    <row r="4" spans="1:12" s="1" customFormat="1" ht="60" customHeight="1" thickBot="1">
      <c r="A4"/>
      <c r="B4" s="27" t="s">
        <v>20</v>
      </c>
      <c r="C4" s="10">
        <v>1.6</v>
      </c>
      <c r="D4" s="11">
        <v>2</v>
      </c>
      <c r="E4" s="11">
        <v>2.2999999999999998</v>
      </c>
      <c r="F4" s="11">
        <v>2.7</v>
      </c>
      <c r="G4" s="11">
        <v>3</v>
      </c>
      <c r="H4" s="11">
        <v>3.4</v>
      </c>
      <c r="I4" s="11">
        <v>3.7</v>
      </c>
      <c r="J4" s="11">
        <v>4</v>
      </c>
      <c r="K4" s="12">
        <v>4.3</v>
      </c>
      <c r="L4" s="9"/>
    </row>
    <row r="5" spans="1:12" ht="15.6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6.2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 thickBot="1">
      <c r="B7" s="28" t="s">
        <v>13</v>
      </c>
      <c r="C7" s="29" t="s">
        <v>16</v>
      </c>
      <c r="D7" s="30" t="s">
        <v>14</v>
      </c>
      <c r="E7" s="31" t="s">
        <v>15</v>
      </c>
      <c r="F7" s="4"/>
      <c r="G7" s="4"/>
      <c r="H7" s="4"/>
      <c r="I7" s="4"/>
      <c r="J7" s="4"/>
      <c r="K7" s="4"/>
      <c r="L7" s="4"/>
    </row>
    <row r="8" spans="1:12" ht="30" customHeight="1">
      <c r="B8" s="32" t="s">
        <v>21</v>
      </c>
      <c r="C8" s="13">
        <v>450</v>
      </c>
      <c r="D8" s="14">
        <v>500</v>
      </c>
      <c r="E8" s="15">
        <v>500</v>
      </c>
      <c r="F8" s="4"/>
      <c r="G8" s="4"/>
      <c r="H8" s="4"/>
      <c r="I8" s="4"/>
      <c r="J8" s="4"/>
      <c r="K8" s="4"/>
      <c r="L8" s="4"/>
    </row>
    <row r="9" spans="1:12" ht="30" customHeight="1" thickBot="1">
      <c r="B9" s="33" t="s">
        <v>22</v>
      </c>
      <c r="C9" s="10">
        <f>C8/1.15</f>
        <v>391.304347826087</v>
      </c>
      <c r="D9" s="11">
        <f>D8/1.15</f>
        <v>434.78260869565219</v>
      </c>
      <c r="E9" s="12">
        <f>E8/1.15</f>
        <v>434.78260869565219</v>
      </c>
      <c r="F9" s="4"/>
      <c r="G9" s="4"/>
      <c r="H9" s="4"/>
      <c r="I9" s="4"/>
      <c r="J9" s="4"/>
      <c r="K9" s="4"/>
      <c r="L9" s="4"/>
    </row>
    <row r="10" spans="1:12" ht="15.6">
      <c r="B10" s="3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6.2" thickBo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5.05" customHeight="1" thickBot="1">
      <c r="B12" s="28" t="s">
        <v>23</v>
      </c>
      <c r="C12" s="16">
        <v>0.5</v>
      </c>
      <c r="D12" s="17">
        <v>0.7</v>
      </c>
      <c r="E12" s="18">
        <v>1</v>
      </c>
      <c r="F12" s="4"/>
      <c r="G12" s="4"/>
      <c r="H12" s="4"/>
      <c r="I12" s="4"/>
      <c r="J12" s="4"/>
      <c r="K12" s="4"/>
      <c r="L12" s="4"/>
    </row>
    <row r="13" spans="1:12" ht="13.2" customHeight="1">
      <c r="B13" s="19"/>
      <c r="C13" s="20"/>
      <c r="D13" s="20"/>
      <c r="E13" s="20"/>
      <c r="F13" s="4"/>
      <c r="G13" s="4"/>
      <c r="H13" s="4"/>
      <c r="I13" s="4"/>
      <c r="J13" s="4"/>
      <c r="K13" s="4"/>
      <c r="L13" s="4"/>
    </row>
    <row r="14" spans="1:12" ht="13.2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5.05" customHeight="1" thickBot="1">
      <c r="B15" s="28" t="s">
        <v>24</v>
      </c>
      <c r="C15" s="16">
        <v>0.1</v>
      </c>
      <c r="D15" s="17">
        <v>0.2</v>
      </c>
      <c r="E15" s="17">
        <v>0.3</v>
      </c>
      <c r="F15" s="17">
        <v>0.4</v>
      </c>
      <c r="G15" s="17">
        <v>0.5</v>
      </c>
      <c r="H15" s="17">
        <v>0.6</v>
      </c>
      <c r="I15" s="17">
        <v>0.7</v>
      </c>
      <c r="J15" s="17">
        <v>0.8</v>
      </c>
      <c r="K15" s="17">
        <v>0.9</v>
      </c>
      <c r="L15" s="21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K28"/>
  <sheetViews>
    <sheetView showGridLines="0" tabSelected="1" zoomScale="73" zoomScaleNormal="73" workbookViewId="0">
      <selection activeCell="B2" sqref="B2:C2"/>
    </sheetView>
  </sheetViews>
  <sheetFormatPr defaultRowHeight="13.2"/>
  <cols>
    <col min="1" max="1" width="25.77734375" customWidth="1"/>
    <col min="2" max="3" width="15.77734375" customWidth="1"/>
    <col min="4" max="4" width="6.77734375" customWidth="1"/>
    <col min="5" max="11" width="15.77734375" customWidth="1"/>
  </cols>
  <sheetData>
    <row r="1" spans="2:11" ht="13.2" customHeight="1" thickBot="1">
      <c r="B1" s="3"/>
      <c r="C1" s="3"/>
    </row>
    <row r="2" spans="2:11" ht="27.45" customHeight="1" thickBot="1">
      <c r="B2" s="99" t="s">
        <v>8</v>
      </c>
      <c r="C2" s="100"/>
      <c r="D2" s="35"/>
      <c r="E2" s="96" t="s">
        <v>25</v>
      </c>
      <c r="F2" s="97"/>
      <c r="G2" s="98"/>
      <c r="H2" s="96" t="s">
        <v>2</v>
      </c>
      <c r="I2" s="97"/>
      <c r="J2" s="98"/>
      <c r="K2" s="36" t="s">
        <v>3</v>
      </c>
    </row>
    <row r="3" spans="2:11" ht="27.45" customHeight="1" thickBot="1">
      <c r="B3" s="37" t="s">
        <v>26</v>
      </c>
      <c r="C3" s="38">
        <f>LOOKUP(B2, RazredČvrstoćeBetonaC, Podaci!C4:K4)</f>
        <v>3</v>
      </c>
      <c r="D3" s="35"/>
      <c r="E3" s="39" t="s">
        <v>27</v>
      </c>
      <c r="F3" s="40" t="s">
        <v>28</v>
      </c>
      <c r="G3" s="41" t="s">
        <v>29</v>
      </c>
      <c r="H3" s="96" t="s">
        <v>30</v>
      </c>
      <c r="I3" s="97"/>
      <c r="J3" s="97"/>
      <c r="K3" s="98"/>
    </row>
    <row r="4" spans="2:11" ht="27.45" customHeight="1" thickBot="1">
      <c r="B4" s="99" t="s">
        <v>15</v>
      </c>
      <c r="C4" s="100"/>
      <c r="D4" s="35"/>
      <c r="E4" s="39" t="s">
        <v>0</v>
      </c>
      <c r="F4" s="40" t="s">
        <v>1</v>
      </c>
      <c r="G4" s="40" t="s">
        <v>1</v>
      </c>
      <c r="H4" s="39" t="s">
        <v>31</v>
      </c>
      <c r="I4" s="40" t="s">
        <v>32</v>
      </c>
      <c r="J4" s="42" t="s">
        <v>17</v>
      </c>
      <c r="K4" s="36" t="s">
        <v>33</v>
      </c>
    </row>
    <row r="5" spans="2:11" ht="27.45" customHeight="1">
      <c r="B5" s="37" t="s">
        <v>34</v>
      </c>
      <c r="C5" s="43">
        <f>LOOKUP(B4, NazivČelika, Podaci!C8:E8)</f>
        <v>500</v>
      </c>
      <c r="D5" s="35"/>
      <c r="E5" s="44">
        <v>6</v>
      </c>
      <c r="F5" s="45">
        <f>ROUNDUP(E5/4*(($C$5/1.15)/$C$3)/10, 0)</f>
        <v>22</v>
      </c>
      <c r="G5" s="46">
        <f>ROUNDUP($C$6*(E5/4*(($C$5/1.15)/$C$3)/10)*$C$7, 0)</f>
        <v>22</v>
      </c>
      <c r="H5" s="44">
        <f>ROUNDUP(0.3*$C$6*(E5/4*(($C$5/1.15)/$C$3)/10), 0)</f>
        <v>7</v>
      </c>
      <c r="I5" s="47">
        <f>10*E5/10</f>
        <v>6</v>
      </c>
      <c r="J5" s="48">
        <v>10</v>
      </c>
      <c r="K5" s="49">
        <f>ROUNDUP(0.6*E5/4*(($C$5/1.15)/$C$3)/10, 0)</f>
        <v>14</v>
      </c>
    </row>
    <row r="6" spans="2:11" ht="27.45" customHeight="1">
      <c r="B6" s="37" t="s">
        <v>35</v>
      </c>
      <c r="C6" s="50">
        <v>1</v>
      </c>
      <c r="D6" s="35"/>
      <c r="E6" s="51">
        <v>8</v>
      </c>
      <c r="F6" s="45">
        <f t="shared" ref="F6:F14" si="0">ROUNDUP(E6/4*(($C$5/1.15)/$C$3)/10, 0)</f>
        <v>29</v>
      </c>
      <c r="G6" s="46">
        <f t="shared" ref="G6:G14" si="1">ROUNDUP($C$6*(E6/4*(($C$5/1.15)/$C$3)/10)*$C$7, 0)</f>
        <v>29</v>
      </c>
      <c r="H6" s="44">
        <f t="shared" ref="H6:H14" si="2">ROUNDUP(0.3*$C$6*(E6/4*(($C$5/1.15)/$C$3)/10), 0)</f>
        <v>9</v>
      </c>
      <c r="I6" s="47">
        <f t="shared" ref="I6:I14" si="3">10*E6/10</f>
        <v>8</v>
      </c>
      <c r="J6" s="52">
        <v>10</v>
      </c>
      <c r="K6" s="49">
        <f>ROUNDUP(0.6*E6/4*(($C$5/1.15)/$C$3)/10, 0)</f>
        <v>18</v>
      </c>
    </row>
    <row r="7" spans="2:11" ht="27.45" customHeight="1">
      <c r="B7" s="37" t="s">
        <v>36</v>
      </c>
      <c r="C7" s="50">
        <v>1</v>
      </c>
      <c r="D7" s="35"/>
      <c r="E7" s="51">
        <v>10</v>
      </c>
      <c r="F7" s="45">
        <f t="shared" si="0"/>
        <v>37</v>
      </c>
      <c r="G7" s="46">
        <f t="shared" si="1"/>
        <v>37</v>
      </c>
      <c r="H7" s="44">
        <f t="shared" si="2"/>
        <v>11</v>
      </c>
      <c r="I7" s="47">
        <f t="shared" si="3"/>
        <v>10</v>
      </c>
      <c r="J7" s="52">
        <v>10</v>
      </c>
      <c r="K7" s="49">
        <f t="shared" ref="K7:K14" si="4">ROUNDUP(0.6*E7/4*(($C$5/1.15)/$C$3)/10, 0)</f>
        <v>22</v>
      </c>
    </row>
    <row r="8" spans="2:11" ht="27.45" customHeight="1">
      <c r="B8" s="53"/>
      <c r="C8" s="53"/>
      <c r="D8" s="35"/>
      <c r="E8" s="51">
        <v>12</v>
      </c>
      <c r="F8" s="45">
        <f t="shared" si="0"/>
        <v>44</v>
      </c>
      <c r="G8" s="46">
        <f t="shared" si="1"/>
        <v>44</v>
      </c>
      <c r="H8" s="44">
        <f t="shared" si="2"/>
        <v>14</v>
      </c>
      <c r="I8" s="47">
        <f t="shared" si="3"/>
        <v>12</v>
      </c>
      <c r="J8" s="52">
        <v>10</v>
      </c>
      <c r="K8" s="49">
        <f t="shared" si="4"/>
        <v>27</v>
      </c>
    </row>
    <row r="9" spans="2:11" ht="27.45" customHeight="1">
      <c r="B9" s="35"/>
      <c r="C9" s="35"/>
      <c r="D9" s="35"/>
      <c r="E9" s="51">
        <v>14</v>
      </c>
      <c r="F9" s="45">
        <f t="shared" si="0"/>
        <v>51</v>
      </c>
      <c r="G9" s="46">
        <f t="shared" si="1"/>
        <v>51</v>
      </c>
      <c r="H9" s="44">
        <f t="shared" si="2"/>
        <v>16</v>
      </c>
      <c r="I9" s="47">
        <f t="shared" si="3"/>
        <v>14</v>
      </c>
      <c r="J9" s="52">
        <v>10</v>
      </c>
      <c r="K9" s="49">
        <f t="shared" si="4"/>
        <v>31</v>
      </c>
    </row>
    <row r="10" spans="2:11" ht="27.45" customHeight="1">
      <c r="B10" s="35"/>
      <c r="C10" s="35"/>
      <c r="D10" s="35"/>
      <c r="E10" s="51">
        <v>16</v>
      </c>
      <c r="F10" s="45">
        <f t="shared" si="0"/>
        <v>58</v>
      </c>
      <c r="G10" s="46">
        <f t="shared" si="1"/>
        <v>58</v>
      </c>
      <c r="H10" s="44">
        <f t="shared" si="2"/>
        <v>18</v>
      </c>
      <c r="I10" s="47">
        <f t="shared" si="3"/>
        <v>16</v>
      </c>
      <c r="J10" s="52">
        <v>10</v>
      </c>
      <c r="K10" s="49">
        <f t="shared" si="4"/>
        <v>35</v>
      </c>
    </row>
    <row r="11" spans="2:11" ht="27.45" customHeight="1">
      <c r="B11" s="35"/>
      <c r="C11" s="35"/>
      <c r="D11" s="35"/>
      <c r="E11" s="51">
        <v>20</v>
      </c>
      <c r="F11" s="45">
        <f t="shared" si="0"/>
        <v>73</v>
      </c>
      <c r="G11" s="46">
        <f t="shared" si="1"/>
        <v>73</v>
      </c>
      <c r="H11" s="44">
        <f t="shared" si="2"/>
        <v>22</v>
      </c>
      <c r="I11" s="47">
        <f t="shared" si="3"/>
        <v>20</v>
      </c>
      <c r="J11" s="52">
        <v>10</v>
      </c>
      <c r="K11" s="49">
        <f t="shared" si="4"/>
        <v>44</v>
      </c>
    </row>
    <row r="12" spans="2:11" ht="27.45" customHeight="1">
      <c r="B12" s="35"/>
      <c r="C12" s="35"/>
      <c r="D12" s="35"/>
      <c r="E12" s="51">
        <v>25</v>
      </c>
      <c r="F12" s="45">
        <f t="shared" si="0"/>
        <v>91</v>
      </c>
      <c r="G12" s="46">
        <f t="shared" si="1"/>
        <v>91</v>
      </c>
      <c r="H12" s="44">
        <f t="shared" si="2"/>
        <v>28</v>
      </c>
      <c r="I12" s="47">
        <f t="shared" si="3"/>
        <v>25</v>
      </c>
      <c r="J12" s="52">
        <v>10</v>
      </c>
      <c r="K12" s="49">
        <f t="shared" si="4"/>
        <v>55</v>
      </c>
    </row>
    <row r="13" spans="2:11" ht="27.45" customHeight="1">
      <c r="B13" s="35"/>
      <c r="C13" s="35"/>
      <c r="D13" s="35"/>
      <c r="E13" s="51">
        <v>28</v>
      </c>
      <c r="F13" s="45">
        <f t="shared" si="0"/>
        <v>102</v>
      </c>
      <c r="G13" s="46">
        <f t="shared" si="1"/>
        <v>102</v>
      </c>
      <c r="H13" s="44">
        <f t="shared" si="2"/>
        <v>31</v>
      </c>
      <c r="I13" s="47">
        <f t="shared" si="3"/>
        <v>28</v>
      </c>
      <c r="J13" s="52">
        <v>10</v>
      </c>
      <c r="K13" s="49">
        <f t="shared" si="4"/>
        <v>61</v>
      </c>
    </row>
    <row r="14" spans="2:11" ht="27.45" customHeight="1" thickBot="1">
      <c r="B14" s="35"/>
      <c r="C14" s="35"/>
      <c r="D14" s="35"/>
      <c r="E14" s="54">
        <v>32</v>
      </c>
      <c r="F14" s="55">
        <f t="shared" si="0"/>
        <v>116</v>
      </c>
      <c r="G14" s="56">
        <f t="shared" si="1"/>
        <v>116</v>
      </c>
      <c r="H14" s="54">
        <f t="shared" si="2"/>
        <v>35</v>
      </c>
      <c r="I14" s="57">
        <f t="shared" si="3"/>
        <v>32</v>
      </c>
      <c r="J14" s="58">
        <v>10</v>
      </c>
      <c r="K14" s="59">
        <f t="shared" si="4"/>
        <v>70</v>
      </c>
    </row>
    <row r="15" spans="2:11" ht="18" thickBot="1"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2:11" ht="27" customHeight="1" thickBot="1">
      <c r="B16" s="60"/>
      <c r="C16" s="60"/>
      <c r="D16" s="60"/>
      <c r="E16" s="96" t="s">
        <v>37</v>
      </c>
      <c r="F16" s="97"/>
      <c r="G16" s="98"/>
      <c r="H16" s="96" t="s">
        <v>2</v>
      </c>
      <c r="I16" s="97"/>
      <c r="J16" s="98"/>
      <c r="K16" s="36" t="s">
        <v>3</v>
      </c>
    </row>
    <row r="17" spans="2:11" ht="27" customHeight="1" thickBot="1">
      <c r="B17" s="60"/>
      <c r="C17" s="60"/>
      <c r="D17" s="60"/>
      <c r="E17" s="39" t="s">
        <v>27</v>
      </c>
      <c r="F17" s="40" t="s">
        <v>28</v>
      </c>
      <c r="G17" s="41" t="s">
        <v>29</v>
      </c>
      <c r="H17" s="96" t="s">
        <v>30</v>
      </c>
      <c r="I17" s="97"/>
      <c r="J17" s="97"/>
      <c r="K17" s="98"/>
    </row>
    <row r="18" spans="2:11" ht="27" customHeight="1" thickBot="1">
      <c r="B18" s="60"/>
      <c r="C18" s="60"/>
      <c r="D18" s="60"/>
      <c r="E18" s="39" t="s">
        <v>0</v>
      </c>
      <c r="F18" s="40" t="s">
        <v>1</v>
      </c>
      <c r="G18" s="40" t="s">
        <v>1</v>
      </c>
      <c r="H18" s="39" t="s">
        <v>31</v>
      </c>
      <c r="I18" s="40" t="s">
        <v>32</v>
      </c>
      <c r="J18" s="42" t="s">
        <v>17</v>
      </c>
      <c r="K18" s="36" t="s">
        <v>33</v>
      </c>
    </row>
    <row r="19" spans="2:11" ht="27" customHeight="1">
      <c r="B19" s="60"/>
      <c r="C19" s="60"/>
      <c r="D19" s="60"/>
      <c r="E19" s="44">
        <v>6</v>
      </c>
      <c r="F19" s="45">
        <f>ROUNDUP(E19/4*(($C$5/1.15)/($C$3*0.7))/10, 0)</f>
        <v>32</v>
      </c>
      <c r="G19" s="46">
        <f>ROUNDUP($C$6*(E19/4*(($C$5/1.15)/($C$3*0.7))/10)*$C$7, 0)</f>
        <v>32</v>
      </c>
      <c r="H19" s="44">
        <f>ROUNDUP(0.3*$C$6*(E19/4*(($C$5/1.15)/($C$3*0.7))/10), 0)</f>
        <v>10</v>
      </c>
      <c r="I19" s="47">
        <f>10*E19/10</f>
        <v>6</v>
      </c>
      <c r="J19" s="48">
        <v>10</v>
      </c>
      <c r="K19" s="61">
        <f>ROUNDUP(0.6*E19/4*(($C$5/1.15)/($C$3*0.7))/10, 0)</f>
        <v>19</v>
      </c>
    </row>
    <row r="20" spans="2:11" ht="27" customHeight="1">
      <c r="B20" s="60"/>
      <c r="C20" s="60"/>
      <c r="D20" s="60"/>
      <c r="E20" s="51">
        <v>8</v>
      </c>
      <c r="F20" s="45">
        <f t="shared" ref="F20:F28" si="5">ROUNDUP(E20/4*(($C$5/1.15)/($C$3*0.7))/10, 0)</f>
        <v>42</v>
      </c>
      <c r="G20" s="46">
        <f t="shared" ref="G20:G28" si="6">ROUNDUP($C$6*(E20/4*(($C$5/1.15)/($C$3*0.7))/10)*$C$7, 0)</f>
        <v>42</v>
      </c>
      <c r="H20" s="44">
        <f t="shared" ref="H20:H28" si="7">ROUNDUP(0.3*$C$6*(E20/4*(($C$5/1.15)/($C$3*0.7))/10), 0)</f>
        <v>13</v>
      </c>
      <c r="I20" s="47">
        <f t="shared" ref="I20:I28" si="8">10*E20/10</f>
        <v>8</v>
      </c>
      <c r="J20" s="52">
        <v>10</v>
      </c>
      <c r="K20" s="62">
        <f t="shared" ref="K20:K28" si="9">ROUNDUP(0.6*E20/4*(($C$5/1.15)/($C$3*0.7))/10, 0)</f>
        <v>25</v>
      </c>
    </row>
    <row r="21" spans="2:11" ht="27" customHeight="1">
      <c r="B21" s="60"/>
      <c r="C21" s="60"/>
      <c r="D21" s="60"/>
      <c r="E21" s="51">
        <v>10</v>
      </c>
      <c r="F21" s="45">
        <f t="shared" si="5"/>
        <v>52</v>
      </c>
      <c r="G21" s="46">
        <f t="shared" si="6"/>
        <v>52</v>
      </c>
      <c r="H21" s="44">
        <f t="shared" si="7"/>
        <v>16</v>
      </c>
      <c r="I21" s="47">
        <f t="shared" si="8"/>
        <v>10</v>
      </c>
      <c r="J21" s="52">
        <v>10</v>
      </c>
      <c r="K21" s="62">
        <f t="shared" si="9"/>
        <v>32</v>
      </c>
    </row>
    <row r="22" spans="2:11" ht="27" customHeight="1">
      <c r="B22" s="60"/>
      <c r="C22" s="60"/>
      <c r="D22" s="60"/>
      <c r="E22" s="51">
        <v>12</v>
      </c>
      <c r="F22" s="45">
        <f t="shared" si="5"/>
        <v>63</v>
      </c>
      <c r="G22" s="46">
        <f t="shared" si="6"/>
        <v>63</v>
      </c>
      <c r="H22" s="44">
        <f t="shared" si="7"/>
        <v>19</v>
      </c>
      <c r="I22" s="47">
        <f t="shared" si="8"/>
        <v>12</v>
      </c>
      <c r="J22" s="52">
        <v>10</v>
      </c>
      <c r="K22" s="62">
        <f t="shared" si="9"/>
        <v>38</v>
      </c>
    </row>
    <row r="23" spans="2:11" ht="27" customHeight="1">
      <c r="B23" s="60"/>
      <c r="C23" s="60"/>
      <c r="D23" s="60"/>
      <c r="E23" s="51">
        <v>14</v>
      </c>
      <c r="F23" s="45">
        <f t="shared" si="5"/>
        <v>73</v>
      </c>
      <c r="G23" s="46">
        <f t="shared" si="6"/>
        <v>73</v>
      </c>
      <c r="H23" s="44">
        <f t="shared" si="7"/>
        <v>22</v>
      </c>
      <c r="I23" s="47">
        <f t="shared" si="8"/>
        <v>14</v>
      </c>
      <c r="J23" s="52">
        <v>10</v>
      </c>
      <c r="K23" s="62">
        <f t="shared" si="9"/>
        <v>44</v>
      </c>
    </row>
    <row r="24" spans="2:11" ht="27" customHeight="1">
      <c r="B24" s="60"/>
      <c r="C24" s="60"/>
      <c r="D24" s="60"/>
      <c r="E24" s="51">
        <v>16</v>
      </c>
      <c r="F24" s="45">
        <f t="shared" si="5"/>
        <v>83</v>
      </c>
      <c r="G24" s="46">
        <f t="shared" si="6"/>
        <v>83</v>
      </c>
      <c r="H24" s="44">
        <f t="shared" si="7"/>
        <v>25</v>
      </c>
      <c r="I24" s="47">
        <f t="shared" si="8"/>
        <v>16</v>
      </c>
      <c r="J24" s="52">
        <v>10</v>
      </c>
      <c r="K24" s="62">
        <f t="shared" si="9"/>
        <v>50</v>
      </c>
    </row>
    <row r="25" spans="2:11" ht="27" customHeight="1">
      <c r="B25" s="60"/>
      <c r="C25" s="60"/>
      <c r="D25" s="60"/>
      <c r="E25" s="51">
        <v>20</v>
      </c>
      <c r="F25" s="45">
        <f t="shared" si="5"/>
        <v>104</v>
      </c>
      <c r="G25" s="46">
        <f t="shared" si="6"/>
        <v>104</v>
      </c>
      <c r="H25" s="44">
        <f t="shared" si="7"/>
        <v>32</v>
      </c>
      <c r="I25" s="47">
        <f t="shared" si="8"/>
        <v>20</v>
      </c>
      <c r="J25" s="52">
        <v>10</v>
      </c>
      <c r="K25" s="62">
        <f t="shared" si="9"/>
        <v>63</v>
      </c>
    </row>
    <row r="26" spans="2:11" ht="27" customHeight="1">
      <c r="B26" s="60"/>
      <c r="C26" s="60"/>
      <c r="D26" s="60"/>
      <c r="E26" s="51">
        <v>25</v>
      </c>
      <c r="F26" s="45">
        <f t="shared" si="5"/>
        <v>130</v>
      </c>
      <c r="G26" s="46">
        <f t="shared" si="6"/>
        <v>130</v>
      </c>
      <c r="H26" s="44">
        <f t="shared" si="7"/>
        <v>39</v>
      </c>
      <c r="I26" s="47">
        <f t="shared" si="8"/>
        <v>25</v>
      </c>
      <c r="J26" s="52">
        <v>10</v>
      </c>
      <c r="K26" s="62">
        <f t="shared" si="9"/>
        <v>78</v>
      </c>
    </row>
    <row r="27" spans="2:11" ht="27" customHeight="1">
      <c r="B27" s="60"/>
      <c r="C27" s="60"/>
      <c r="D27" s="60"/>
      <c r="E27" s="51">
        <v>28</v>
      </c>
      <c r="F27" s="45">
        <f t="shared" si="5"/>
        <v>145</v>
      </c>
      <c r="G27" s="46">
        <f t="shared" si="6"/>
        <v>145</v>
      </c>
      <c r="H27" s="44">
        <f t="shared" si="7"/>
        <v>44</v>
      </c>
      <c r="I27" s="47">
        <f t="shared" si="8"/>
        <v>28</v>
      </c>
      <c r="J27" s="52">
        <v>10</v>
      </c>
      <c r="K27" s="62">
        <f t="shared" si="9"/>
        <v>87</v>
      </c>
    </row>
    <row r="28" spans="2:11" ht="27" customHeight="1" thickBot="1">
      <c r="B28" s="60"/>
      <c r="C28" s="60"/>
      <c r="D28" s="60"/>
      <c r="E28" s="54">
        <v>32</v>
      </c>
      <c r="F28" s="55">
        <f t="shared" si="5"/>
        <v>166</v>
      </c>
      <c r="G28" s="56">
        <f t="shared" si="6"/>
        <v>166</v>
      </c>
      <c r="H28" s="54">
        <f t="shared" si="7"/>
        <v>50</v>
      </c>
      <c r="I28" s="57">
        <f t="shared" si="8"/>
        <v>32</v>
      </c>
      <c r="J28" s="58">
        <v>10</v>
      </c>
      <c r="K28" s="63">
        <f t="shared" si="9"/>
        <v>100</v>
      </c>
    </row>
  </sheetData>
  <dataConsolidate/>
  <mergeCells count="8">
    <mergeCell ref="E16:G16"/>
    <mergeCell ref="H16:J16"/>
    <mergeCell ref="H17:K17"/>
    <mergeCell ref="B2:C2"/>
    <mergeCell ref="B4:C4"/>
    <mergeCell ref="H3:K3"/>
    <mergeCell ref="E2:G2"/>
    <mergeCell ref="H2:J2"/>
  </mergeCells>
  <conditionalFormatting sqref="G5:J5">
    <cfRule type="top10" dxfId="19" priority="40" rank="1"/>
  </conditionalFormatting>
  <conditionalFormatting sqref="G6:J6">
    <cfRule type="top10" dxfId="18" priority="39" rank="1"/>
  </conditionalFormatting>
  <conditionalFormatting sqref="G7:J7">
    <cfRule type="top10" dxfId="17" priority="38" rank="1"/>
  </conditionalFormatting>
  <conditionalFormatting sqref="G8:J8">
    <cfRule type="top10" dxfId="16" priority="37" rank="1"/>
  </conditionalFormatting>
  <conditionalFormatting sqref="G9:J9">
    <cfRule type="top10" dxfId="15" priority="36" rank="1"/>
  </conditionalFormatting>
  <conditionalFormatting sqref="G10:J10">
    <cfRule type="top10" dxfId="14" priority="35" rank="1"/>
  </conditionalFormatting>
  <conditionalFormatting sqref="G11:J11">
    <cfRule type="top10" dxfId="13" priority="34" rank="1"/>
  </conditionalFormatting>
  <conditionalFormatting sqref="G12:J12">
    <cfRule type="top10" dxfId="12" priority="33" rank="1"/>
  </conditionalFormatting>
  <conditionalFormatting sqref="G13:J13">
    <cfRule type="top10" dxfId="11" priority="32" rank="1"/>
  </conditionalFormatting>
  <conditionalFormatting sqref="G14:J14">
    <cfRule type="top10" dxfId="10" priority="31" rank="1"/>
  </conditionalFormatting>
  <conditionalFormatting sqref="G19:J19">
    <cfRule type="top10" dxfId="9" priority="10" rank="1"/>
  </conditionalFormatting>
  <conditionalFormatting sqref="G20:J20">
    <cfRule type="top10" dxfId="8" priority="9" rank="1"/>
  </conditionalFormatting>
  <conditionalFormatting sqref="G21:J21">
    <cfRule type="top10" dxfId="7" priority="8" rank="1"/>
  </conditionalFormatting>
  <conditionalFormatting sqref="G22:J22">
    <cfRule type="top10" dxfId="6" priority="7" rank="1"/>
  </conditionalFormatting>
  <conditionalFormatting sqref="G23:J23">
    <cfRule type="top10" dxfId="5" priority="6" rank="1"/>
  </conditionalFormatting>
  <conditionalFormatting sqref="G24:J24">
    <cfRule type="top10" dxfId="4" priority="5" rank="1"/>
  </conditionalFormatting>
  <conditionalFormatting sqref="G25:J25">
    <cfRule type="top10" dxfId="3" priority="4" rank="1"/>
  </conditionalFormatting>
  <conditionalFormatting sqref="G26:J26">
    <cfRule type="top10" dxfId="2" priority="3" rank="1"/>
  </conditionalFormatting>
  <conditionalFormatting sqref="G27:J27">
    <cfRule type="top10" dxfId="1" priority="2" rank="1"/>
  </conditionalFormatting>
  <conditionalFormatting sqref="G28:J28">
    <cfRule type="top10" dxfId="0" priority="1" rank="1"/>
  </conditionalFormatting>
  <dataValidations count="4">
    <dataValidation type="list" allowBlank="1" showInputMessage="1" showErrorMessage="1" sqref="B4:C4">
      <formula1>NazivČelika</formula1>
    </dataValidation>
    <dataValidation type="list" showInputMessage="1" showErrorMessage="1" sqref="B2:C2">
      <formula1>RazredČvrstoćeBetonaC</formula1>
    </dataValidation>
    <dataValidation type="list" allowBlank="1" showInputMessage="1" showErrorMessage="1" sqref="C7">
      <formula1>Asreq_Asprov</formula1>
    </dataValidation>
    <dataValidation type="list" allowBlank="1" showInputMessage="1" showErrorMessage="1" sqref="C6">
      <formula1>alfa_a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Q17"/>
  <sheetViews>
    <sheetView showGridLines="0" workbookViewId="0">
      <selection activeCell="B2" sqref="B2:C2"/>
    </sheetView>
  </sheetViews>
  <sheetFormatPr defaultRowHeight="13.8"/>
  <cols>
    <col min="1" max="1" width="4.77734375" style="65" customWidth="1"/>
    <col min="2" max="3" width="12.77734375" style="65" customWidth="1"/>
    <col min="4" max="4" width="5.33203125" style="65" customWidth="1"/>
    <col min="5" max="17" width="10.109375" style="65" customWidth="1"/>
    <col min="18" max="16384" width="8.88671875" style="65"/>
  </cols>
  <sheetData>
    <row r="1" spans="2:17" ht="13.2" customHeight="1" thickBot="1">
      <c r="B1" s="64"/>
      <c r="C1" s="64"/>
    </row>
    <row r="2" spans="2:17" ht="27.45" customHeight="1" thickBot="1">
      <c r="B2" s="101" t="s">
        <v>8</v>
      </c>
      <c r="C2" s="102"/>
      <c r="D2" s="35"/>
      <c r="E2" s="111"/>
      <c r="F2" s="119" t="s">
        <v>38</v>
      </c>
      <c r="G2" s="120"/>
      <c r="H2" s="120"/>
      <c r="I2" s="120"/>
      <c r="J2" s="120"/>
      <c r="K2" s="120"/>
      <c r="L2" s="120"/>
      <c r="M2" s="121"/>
      <c r="N2" s="113"/>
      <c r="O2" s="114"/>
      <c r="P2" s="107" t="s">
        <v>42</v>
      </c>
      <c r="Q2" s="108"/>
    </row>
    <row r="3" spans="2:17" ht="27.45" customHeight="1">
      <c r="B3" s="66" t="s">
        <v>43</v>
      </c>
      <c r="C3" s="67">
        <f>LOOKUP(B2, RazredČvrstoćeBetonaC, Podaci!C4:K4)</f>
        <v>3</v>
      </c>
      <c r="D3" s="35"/>
      <c r="E3" s="112"/>
      <c r="F3" s="125" t="s">
        <v>48</v>
      </c>
      <c r="G3" s="126"/>
      <c r="H3" s="126"/>
      <c r="I3" s="127"/>
      <c r="J3" s="125" t="s">
        <v>47</v>
      </c>
      <c r="K3" s="126"/>
      <c r="L3" s="126"/>
      <c r="M3" s="127"/>
      <c r="N3" s="115"/>
      <c r="O3" s="116"/>
      <c r="P3" s="109"/>
      <c r="Q3" s="110"/>
    </row>
    <row r="4" spans="2:17" ht="27.45" customHeight="1" thickBot="1">
      <c r="B4" s="101" t="s">
        <v>15</v>
      </c>
      <c r="C4" s="102"/>
      <c r="D4" s="35"/>
      <c r="E4" s="112"/>
      <c r="F4" s="109"/>
      <c r="G4" s="128"/>
      <c r="H4" s="128"/>
      <c r="I4" s="110"/>
      <c r="J4" s="109"/>
      <c r="K4" s="128"/>
      <c r="L4" s="128"/>
      <c r="M4" s="110"/>
      <c r="N4" s="117"/>
      <c r="O4" s="118"/>
      <c r="P4" s="109"/>
      <c r="Q4" s="110"/>
    </row>
    <row r="5" spans="2:17" ht="27.45" customHeight="1" thickBot="1">
      <c r="B5" s="66" t="s">
        <v>44</v>
      </c>
      <c r="C5" s="68">
        <f>LOOKUP(B4, NazivČelika, Podaci!C8:E8)</f>
        <v>500</v>
      </c>
      <c r="D5" s="35"/>
      <c r="E5" s="112"/>
      <c r="F5" s="122" t="s">
        <v>49</v>
      </c>
      <c r="G5" s="123"/>
      <c r="H5" s="123" t="s">
        <v>50</v>
      </c>
      <c r="I5" s="124"/>
      <c r="J5" s="122" t="s">
        <v>49</v>
      </c>
      <c r="K5" s="123"/>
      <c r="L5" s="123" t="s">
        <v>50</v>
      </c>
      <c r="M5" s="124"/>
      <c r="N5" s="105" t="s">
        <v>54</v>
      </c>
      <c r="O5" s="106"/>
      <c r="P5" s="103" t="s">
        <v>51</v>
      </c>
      <c r="Q5" s="104"/>
    </row>
    <row r="6" spans="2:17" ht="27.45" customHeight="1">
      <c r="B6" s="66" t="s">
        <v>45</v>
      </c>
      <c r="C6" s="69">
        <v>1</v>
      </c>
      <c r="D6" s="35"/>
      <c r="E6" s="70" t="s">
        <v>41</v>
      </c>
      <c r="F6" s="71" t="s">
        <v>39</v>
      </c>
      <c r="G6" s="72" t="s">
        <v>40</v>
      </c>
      <c r="H6" s="72" t="s">
        <v>39</v>
      </c>
      <c r="I6" s="73" t="s">
        <v>40</v>
      </c>
      <c r="J6" s="71" t="s">
        <v>39</v>
      </c>
      <c r="K6" s="72" t="s">
        <v>40</v>
      </c>
      <c r="L6" s="72" t="s">
        <v>39</v>
      </c>
      <c r="M6" s="73" t="s">
        <v>40</v>
      </c>
      <c r="N6" s="71" t="s">
        <v>53</v>
      </c>
      <c r="O6" s="74" t="s">
        <v>52</v>
      </c>
      <c r="P6" s="71" t="s">
        <v>39</v>
      </c>
      <c r="Q6" s="73" t="s">
        <v>40</v>
      </c>
    </row>
    <row r="7" spans="2:17" ht="27.45" customHeight="1" thickBot="1">
      <c r="B7" s="66" t="s">
        <v>46</v>
      </c>
      <c r="C7" s="69">
        <v>1</v>
      </c>
      <c r="D7" s="35"/>
      <c r="E7" s="75" t="s">
        <v>0</v>
      </c>
      <c r="F7" s="76" t="s">
        <v>1</v>
      </c>
      <c r="G7" s="77" t="s">
        <v>1</v>
      </c>
      <c r="H7" s="77" t="s">
        <v>1</v>
      </c>
      <c r="I7" s="78" t="s">
        <v>1</v>
      </c>
      <c r="J7" s="76" t="s">
        <v>1</v>
      </c>
      <c r="K7" s="77" t="s">
        <v>1</v>
      </c>
      <c r="L7" s="77" t="s">
        <v>1</v>
      </c>
      <c r="M7" s="78" t="s">
        <v>1</v>
      </c>
      <c r="N7" s="77" t="s">
        <v>1</v>
      </c>
      <c r="O7" s="78" t="s">
        <v>1</v>
      </c>
      <c r="P7" s="76" t="s">
        <v>1</v>
      </c>
      <c r="Q7" s="78" t="s">
        <v>1</v>
      </c>
    </row>
    <row r="8" spans="2:17" ht="27.45" customHeight="1">
      <c r="B8" s="53"/>
      <c r="C8" s="53"/>
      <c r="D8" s="35"/>
      <c r="E8" s="79">
        <v>6</v>
      </c>
      <c r="F8" s="80">
        <f>ROUNDUP(($C$6*(E8/4*(($C$5/1.15)/$C$3)/10)*$C$7)*1.2, 0)</f>
        <v>27</v>
      </c>
      <c r="G8" s="81">
        <f>ROUNDUP(($C$6*(E8/4*(($C$5/1.15)/($C$3*0.7))/10)*$C$7)*1.2, 0)</f>
        <v>38</v>
      </c>
      <c r="H8" s="81">
        <f>ROUNDUP(($C$6*(E8/4*(($C$5/1.15)/$C$3)/10)*$C$7)*1, 0)</f>
        <v>22</v>
      </c>
      <c r="I8" s="82">
        <f>ROUNDUP(($C$6*(E8/4*(($C$5/1.15)/($C$3*0.7))/10)*$C$7)*1, 0)</f>
        <v>32</v>
      </c>
      <c r="J8" s="92">
        <f>ROUNDUP(($C$6*(E8/4*(($C$5/1.15)/$C$3)/10)*$C$7)*1.4, 0)</f>
        <v>31</v>
      </c>
      <c r="K8" s="93">
        <f>ROUNDUP(($C$6*(E8/4*(($C$5/1.15)/($C$3*0.7))/10)*$C$7)*1.4, 0)</f>
        <v>44</v>
      </c>
      <c r="L8" s="81">
        <f>ROUNDUP(($C$6*(E8/4*(($C$5/1.15)/$C$3)/10)*$C$7)*1, 0)</f>
        <v>22</v>
      </c>
      <c r="M8" s="82">
        <f>ROUNDUP(($C$6*(E8/4*(($C$5/1.15)/($C$3*0.7))/10)*$C$7)*1, 0)</f>
        <v>32</v>
      </c>
      <c r="N8" s="81">
        <f>ROUNDUP((15*E8/10), 0)</f>
        <v>9</v>
      </c>
      <c r="O8" s="82">
        <v>20</v>
      </c>
      <c r="P8" s="88">
        <f>ROUNDUP(($C$6*(E8/4*(($C$5/1.15)/$C$3)/10)*$C$7)*1, 0)</f>
        <v>22</v>
      </c>
      <c r="Q8" s="89">
        <f>ROUNDUP(($C$6*(E8/4*(($C$5/1.15)/($C$3*0.7))/10)*$C$7)*1, 0)</f>
        <v>32</v>
      </c>
    </row>
    <row r="9" spans="2:17" ht="27.45" customHeight="1">
      <c r="B9" s="35"/>
      <c r="C9" s="35"/>
      <c r="D9" s="35"/>
      <c r="E9" s="83">
        <v>8</v>
      </c>
      <c r="F9" s="80">
        <f t="shared" ref="F9:F12" si="0">ROUNDUP(($C$6*(E9/4*(($C$5/1.15)/$C$3)/10)*$C$7)*1.2, 0)</f>
        <v>35</v>
      </c>
      <c r="G9" s="81">
        <f t="shared" ref="G9:G12" si="1">ROUNDUP(($C$6*(E9/4*(($C$5/1.15)/($C$3*0.7))/10)*$C$7)*1.2, 0)</f>
        <v>50</v>
      </c>
      <c r="H9" s="81">
        <f t="shared" ref="H9:H17" si="2">ROUNDUP(($C$6*(E9/4*(($C$5/1.15)/$C$3)/10)*$C$7)*1, 0)</f>
        <v>29</v>
      </c>
      <c r="I9" s="82">
        <f t="shared" ref="I9:I17" si="3">ROUNDUP(($C$6*(E9/4*(($C$5/1.15)/($C$3*0.7))/10)*$C$7)*1, 0)</f>
        <v>42</v>
      </c>
      <c r="J9" s="92">
        <f>ROUNDUP(($C$6*(E9/4*(($C$5/1.15)/$C$3)/10)*$C$7)*1.4, 0)</f>
        <v>41</v>
      </c>
      <c r="K9" s="93">
        <f>ROUNDUP(($C$6*(E9/4*(($C$5/1.15)/($C$3*0.7))/10)*$C$7)*1.4, 0)</f>
        <v>58</v>
      </c>
      <c r="L9" s="81">
        <f t="shared" ref="L9:L12" si="4">ROUNDUP(($C$6*(E9/4*(($C$5/1.15)/$C$3)/10)*$C$7)*1, 0)</f>
        <v>29</v>
      </c>
      <c r="M9" s="82">
        <f t="shared" ref="M9:M12" si="5">ROUNDUP(($C$6*(E9/4*(($C$5/1.15)/($C$3*0.7))/10)*$C$7)*1, 0)</f>
        <v>42</v>
      </c>
      <c r="N9" s="81">
        <f t="shared" ref="N9:N17" si="6">ROUNDUP((15*E9/10), 0)</f>
        <v>12</v>
      </c>
      <c r="O9" s="82">
        <v>20</v>
      </c>
      <c r="P9" s="88">
        <f t="shared" ref="P9:P17" si="7">ROUNDUP(($C$6*(E9/4*(($C$5/1.15)/$C$3)/10)*$C$7)*1, 0)</f>
        <v>29</v>
      </c>
      <c r="Q9" s="89">
        <f t="shared" ref="Q9:Q17" si="8">ROUNDUP(($C$6*(E9/4*(($C$5/1.15)/($C$3*0.7))/10)*$C$7)*1, 0)</f>
        <v>42</v>
      </c>
    </row>
    <row r="10" spans="2:17" ht="27.45" customHeight="1">
      <c r="B10" s="35"/>
      <c r="C10" s="35"/>
      <c r="D10" s="35"/>
      <c r="E10" s="83">
        <v>10</v>
      </c>
      <c r="F10" s="80">
        <f t="shared" si="0"/>
        <v>44</v>
      </c>
      <c r="G10" s="81">
        <f t="shared" si="1"/>
        <v>63</v>
      </c>
      <c r="H10" s="81">
        <f t="shared" si="2"/>
        <v>37</v>
      </c>
      <c r="I10" s="82">
        <f t="shared" si="3"/>
        <v>52</v>
      </c>
      <c r="J10" s="92">
        <f>ROUNDUP(($C$6*(E10/4*(($C$5/1.15)/$C$3)/10)*$C$7)*1.4, 0)</f>
        <v>51</v>
      </c>
      <c r="K10" s="93">
        <f>ROUNDUP(($C$6*(E10/4*(($C$5/1.15)/($C$3*0.7))/10)*$C$7)*1.4, 0)</f>
        <v>73</v>
      </c>
      <c r="L10" s="81">
        <f t="shared" si="4"/>
        <v>37</v>
      </c>
      <c r="M10" s="82">
        <f t="shared" si="5"/>
        <v>52</v>
      </c>
      <c r="N10" s="81">
        <f t="shared" si="6"/>
        <v>15</v>
      </c>
      <c r="O10" s="82">
        <v>20</v>
      </c>
      <c r="P10" s="88">
        <f t="shared" si="7"/>
        <v>37</v>
      </c>
      <c r="Q10" s="89">
        <f t="shared" si="8"/>
        <v>52</v>
      </c>
    </row>
    <row r="11" spans="2:17" ht="27.45" customHeight="1">
      <c r="B11" s="35"/>
      <c r="C11" s="35"/>
      <c r="D11" s="35"/>
      <c r="E11" s="83">
        <v>12</v>
      </c>
      <c r="F11" s="80">
        <f t="shared" si="0"/>
        <v>53</v>
      </c>
      <c r="G11" s="81">
        <f t="shared" si="1"/>
        <v>75</v>
      </c>
      <c r="H11" s="81">
        <f t="shared" si="2"/>
        <v>44</v>
      </c>
      <c r="I11" s="82">
        <f t="shared" si="3"/>
        <v>63</v>
      </c>
      <c r="J11" s="92">
        <f>ROUNDUP(($C$6*(E11/4*(($C$5/1.15)/$C$3)/10)*$C$7)*1.4, 0)</f>
        <v>61</v>
      </c>
      <c r="K11" s="93">
        <f>ROUNDUP(($C$6*(E11/4*(($C$5/1.15)/($C$3*0.7))/10)*$C$7)*1.4, 0)</f>
        <v>87</v>
      </c>
      <c r="L11" s="81">
        <f t="shared" si="4"/>
        <v>44</v>
      </c>
      <c r="M11" s="82">
        <f t="shared" si="5"/>
        <v>63</v>
      </c>
      <c r="N11" s="81">
        <f t="shared" si="6"/>
        <v>18</v>
      </c>
      <c r="O11" s="82">
        <v>20</v>
      </c>
      <c r="P11" s="88">
        <f t="shared" si="7"/>
        <v>44</v>
      </c>
      <c r="Q11" s="89">
        <f t="shared" si="8"/>
        <v>63</v>
      </c>
    </row>
    <row r="12" spans="2:17" ht="27.45" customHeight="1">
      <c r="B12" s="35"/>
      <c r="C12" s="35"/>
      <c r="D12" s="35"/>
      <c r="E12" s="83">
        <v>14</v>
      </c>
      <c r="F12" s="80">
        <f t="shared" si="0"/>
        <v>61</v>
      </c>
      <c r="G12" s="81">
        <f t="shared" si="1"/>
        <v>87</v>
      </c>
      <c r="H12" s="81">
        <f t="shared" si="2"/>
        <v>51</v>
      </c>
      <c r="I12" s="82">
        <f t="shared" si="3"/>
        <v>73</v>
      </c>
      <c r="J12" s="92">
        <f>ROUNDUP(($C$6*(E12/4*(($C$5/1.15)/$C$3)/10)*$C$7)*1.4, 0)</f>
        <v>72</v>
      </c>
      <c r="K12" s="93">
        <f>ROUNDUP(($C$6*(E12/4*(($C$5/1.15)/($C$3*0.7))/10)*$C$7)*1.4, 0)</f>
        <v>102</v>
      </c>
      <c r="L12" s="81">
        <f t="shared" si="4"/>
        <v>51</v>
      </c>
      <c r="M12" s="82">
        <f t="shared" si="5"/>
        <v>73</v>
      </c>
      <c r="N12" s="81">
        <f t="shared" si="6"/>
        <v>21</v>
      </c>
      <c r="O12" s="82">
        <v>20</v>
      </c>
      <c r="P12" s="88">
        <f t="shared" si="7"/>
        <v>51</v>
      </c>
      <c r="Q12" s="89">
        <f t="shared" si="8"/>
        <v>73</v>
      </c>
    </row>
    <row r="13" spans="2:17" ht="27.45" customHeight="1">
      <c r="B13" s="35"/>
      <c r="C13" s="35"/>
      <c r="D13" s="35"/>
      <c r="E13" s="83">
        <v>16</v>
      </c>
      <c r="F13" s="80">
        <f>ROUNDUP(($C$6*(E13/4*(($C$5/1.15)/$C$3)/10)*$C$7)*1.4, 0)</f>
        <v>82</v>
      </c>
      <c r="G13" s="81">
        <f>ROUNDUP(($C$6*(E13/4*(($C$5/1.15)/($C$3*0.7))/10)*$C$7)*1.4, 0)</f>
        <v>116</v>
      </c>
      <c r="H13" s="81">
        <f t="shared" si="2"/>
        <v>58</v>
      </c>
      <c r="I13" s="82">
        <f t="shared" si="3"/>
        <v>83</v>
      </c>
      <c r="J13" s="92">
        <f>ROUNDUP(($C$6*(E13/4*(($C$5/1.15)/$C$3)/10)*$C$7)*2, 0)</f>
        <v>116</v>
      </c>
      <c r="K13" s="93">
        <f>ROUNDUP(($C$6*(E13/4*(($C$5/1.15)/($C$3*0.7))/10)*$C$7)*2, 0)</f>
        <v>166</v>
      </c>
      <c r="L13" s="81">
        <f>ROUNDUP(($C$6*(E13/4*(($C$5/1.15)/$C$3)/10)*$C$7)*1.4, 0)</f>
        <v>82</v>
      </c>
      <c r="M13" s="82">
        <f>ROUNDUP(($C$6*(E13/4*(($C$5/1.15)/($C$3*0.7))/10)*$C$7)*1.4, 0)</f>
        <v>116</v>
      </c>
      <c r="N13" s="81">
        <f t="shared" si="6"/>
        <v>24</v>
      </c>
      <c r="O13" s="82">
        <v>20</v>
      </c>
      <c r="P13" s="88">
        <f t="shared" si="7"/>
        <v>58</v>
      </c>
      <c r="Q13" s="89">
        <f t="shared" si="8"/>
        <v>83</v>
      </c>
    </row>
    <row r="14" spans="2:17" ht="27.45" customHeight="1">
      <c r="B14" s="35"/>
      <c r="C14" s="35"/>
      <c r="D14" s="35"/>
      <c r="E14" s="83">
        <v>20</v>
      </c>
      <c r="F14" s="80">
        <f t="shared" ref="F14:F17" si="9">ROUNDUP(($C$6*(E14/4*(($C$5/1.15)/$C$3)/10)*$C$7)*1.4, 0)</f>
        <v>102</v>
      </c>
      <c r="G14" s="81">
        <f t="shared" ref="G14:G17" si="10">ROUNDUP(($C$6*(E14/4*(($C$5/1.15)/($C$3*0.7))/10)*$C$7)*1.4, 0)</f>
        <v>145</v>
      </c>
      <c r="H14" s="81">
        <f t="shared" si="2"/>
        <v>73</v>
      </c>
      <c r="I14" s="82">
        <f t="shared" si="3"/>
        <v>104</v>
      </c>
      <c r="J14" s="92">
        <f t="shared" ref="J14:J17" si="11">ROUNDUP(($C$6*(E14/4*(($C$5/1.15)/$C$3)/10)*$C$7)*2, 0)</f>
        <v>145</v>
      </c>
      <c r="K14" s="93">
        <f t="shared" ref="K14:K17" si="12">ROUNDUP(($C$6*(E14/4*(($C$5/1.15)/($C$3*0.7))/10)*$C$7)*2, 0)</f>
        <v>208</v>
      </c>
      <c r="L14" s="81">
        <f t="shared" ref="L14:L17" si="13">ROUNDUP(($C$6*(E14/4*(($C$5/1.15)/$C$3)/10)*$C$7)*1.4, 0)</f>
        <v>102</v>
      </c>
      <c r="M14" s="82">
        <f t="shared" ref="M14:M17" si="14">ROUNDUP(($C$6*(E14/4*(($C$5/1.15)/($C$3*0.7))/10)*$C$7)*1.4, 0)</f>
        <v>145</v>
      </c>
      <c r="N14" s="81">
        <f t="shared" si="6"/>
        <v>30</v>
      </c>
      <c r="O14" s="82">
        <v>20</v>
      </c>
      <c r="P14" s="88">
        <f t="shared" si="7"/>
        <v>73</v>
      </c>
      <c r="Q14" s="89">
        <f t="shared" si="8"/>
        <v>104</v>
      </c>
    </row>
    <row r="15" spans="2:17" ht="27.45" customHeight="1">
      <c r="B15" s="35"/>
      <c r="C15" s="35"/>
      <c r="D15" s="35"/>
      <c r="E15" s="83">
        <v>25</v>
      </c>
      <c r="F15" s="80">
        <f t="shared" si="9"/>
        <v>127</v>
      </c>
      <c r="G15" s="81">
        <f t="shared" si="10"/>
        <v>182</v>
      </c>
      <c r="H15" s="81">
        <f t="shared" si="2"/>
        <v>91</v>
      </c>
      <c r="I15" s="82">
        <f t="shared" si="3"/>
        <v>130</v>
      </c>
      <c r="J15" s="92">
        <f t="shared" si="11"/>
        <v>182</v>
      </c>
      <c r="K15" s="93">
        <f t="shared" si="12"/>
        <v>259</v>
      </c>
      <c r="L15" s="81">
        <f t="shared" si="13"/>
        <v>127</v>
      </c>
      <c r="M15" s="82">
        <f t="shared" si="14"/>
        <v>182</v>
      </c>
      <c r="N15" s="81">
        <f t="shared" si="6"/>
        <v>38</v>
      </c>
      <c r="O15" s="82">
        <v>20</v>
      </c>
      <c r="P15" s="88">
        <f t="shared" si="7"/>
        <v>91</v>
      </c>
      <c r="Q15" s="89">
        <f t="shared" si="8"/>
        <v>130</v>
      </c>
    </row>
    <row r="16" spans="2:17" ht="27" customHeight="1">
      <c r="B16" s="35"/>
      <c r="C16" s="35"/>
      <c r="D16" s="35"/>
      <c r="E16" s="83">
        <v>28</v>
      </c>
      <c r="F16" s="80">
        <f t="shared" si="9"/>
        <v>143</v>
      </c>
      <c r="G16" s="81">
        <f t="shared" si="10"/>
        <v>203</v>
      </c>
      <c r="H16" s="81">
        <f t="shared" si="2"/>
        <v>102</v>
      </c>
      <c r="I16" s="82">
        <f t="shared" si="3"/>
        <v>145</v>
      </c>
      <c r="J16" s="92">
        <f t="shared" si="11"/>
        <v>203</v>
      </c>
      <c r="K16" s="93">
        <f t="shared" si="12"/>
        <v>290</v>
      </c>
      <c r="L16" s="81">
        <f t="shared" si="13"/>
        <v>143</v>
      </c>
      <c r="M16" s="82">
        <f t="shared" si="14"/>
        <v>203</v>
      </c>
      <c r="N16" s="81">
        <f t="shared" si="6"/>
        <v>42</v>
      </c>
      <c r="O16" s="82">
        <v>20</v>
      </c>
      <c r="P16" s="88">
        <f t="shared" si="7"/>
        <v>102</v>
      </c>
      <c r="Q16" s="89">
        <f t="shared" si="8"/>
        <v>145</v>
      </c>
    </row>
    <row r="17" spans="2:17" ht="27" customHeight="1" thickBot="1">
      <c r="B17" s="35"/>
      <c r="C17" s="35"/>
      <c r="D17" s="35"/>
      <c r="E17" s="84">
        <v>32</v>
      </c>
      <c r="F17" s="85">
        <f t="shared" si="9"/>
        <v>163</v>
      </c>
      <c r="G17" s="86">
        <f t="shared" si="10"/>
        <v>232</v>
      </c>
      <c r="H17" s="86">
        <f t="shared" si="2"/>
        <v>116</v>
      </c>
      <c r="I17" s="87">
        <f t="shared" si="3"/>
        <v>166</v>
      </c>
      <c r="J17" s="94">
        <f t="shared" si="11"/>
        <v>232</v>
      </c>
      <c r="K17" s="95">
        <f t="shared" si="12"/>
        <v>332</v>
      </c>
      <c r="L17" s="86">
        <f t="shared" si="13"/>
        <v>163</v>
      </c>
      <c r="M17" s="87">
        <f t="shared" si="14"/>
        <v>232</v>
      </c>
      <c r="N17" s="86">
        <f t="shared" si="6"/>
        <v>48</v>
      </c>
      <c r="O17" s="87">
        <v>20</v>
      </c>
      <c r="P17" s="90">
        <f t="shared" si="7"/>
        <v>116</v>
      </c>
      <c r="Q17" s="91">
        <f t="shared" si="8"/>
        <v>166</v>
      </c>
    </row>
  </sheetData>
  <mergeCells count="14">
    <mergeCell ref="B2:C2"/>
    <mergeCell ref="B4:C4"/>
    <mergeCell ref="P5:Q5"/>
    <mergeCell ref="N5:O5"/>
    <mergeCell ref="P2:Q4"/>
    <mergeCell ref="E2:E5"/>
    <mergeCell ref="N2:O4"/>
    <mergeCell ref="F2:M2"/>
    <mergeCell ref="F5:G5"/>
    <mergeCell ref="H5:I5"/>
    <mergeCell ref="J5:K5"/>
    <mergeCell ref="L5:M5"/>
    <mergeCell ref="F3:I4"/>
    <mergeCell ref="J3:M4"/>
  </mergeCells>
  <dataValidations count="4">
    <dataValidation type="list" allowBlank="1" showInputMessage="1" showErrorMessage="1" sqref="C6">
      <formula1>alfa_a</formula1>
    </dataValidation>
    <dataValidation type="list" allowBlank="1" showInputMessage="1" showErrorMessage="1" sqref="C7">
      <formula1>Asreq_Asprov</formula1>
    </dataValidation>
    <dataValidation type="list" showInputMessage="1" showErrorMessage="1" sqref="B2:C2">
      <formula1>RazredČvrstoćeBetonaC</formula1>
    </dataValidation>
    <dataValidation type="list" allowBlank="1" showInputMessage="1" showErrorMessage="1" sqref="B4:C4">
      <formula1>NazivČelika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Podaci</vt:lpstr>
      <vt:lpstr>Dužine sidrenja</vt:lpstr>
      <vt:lpstr>Dužine preklopa</vt:lpstr>
      <vt:lpstr>alfa_a</vt:lpstr>
      <vt:lpstr>Asreq_Asprov</vt:lpstr>
      <vt:lpstr>NazivČelika</vt:lpstr>
      <vt:lpstr>RazredČvrstoćeBetonaC</vt:lpstr>
    </vt:vector>
  </TitlesOfParts>
  <Company>CAD-ING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Dračić</dc:creator>
  <cp:lastModifiedBy>Vedad Dračić</cp:lastModifiedBy>
  <cp:lastPrinted>2007-04-11T10:22:21Z</cp:lastPrinted>
  <dcterms:created xsi:type="dcterms:W3CDTF">2007-04-11T09:19:46Z</dcterms:created>
  <dcterms:modified xsi:type="dcterms:W3CDTF">2007-04-17T11:08:44Z</dcterms:modified>
</cp:coreProperties>
</file>